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lter\Documents\Excel\wf\homepage\"/>
    </mc:Choice>
  </mc:AlternateContent>
  <bookViews>
    <workbookView xWindow="0" yWindow="0" windowWidth="23040" windowHeight="10296"/>
  </bookViews>
  <sheets>
    <sheet name="Länder" sheetId="3" r:id="rId1"/>
  </sheets>
  <externalReferences>
    <externalReference r:id="rId2"/>
    <externalReference r:id="rId3"/>
  </externalReferences>
  <definedNames>
    <definedName name="__c" localSheetId="0">#REF!</definedName>
    <definedName name="__c">#REF!</definedName>
    <definedName name="_c" localSheetId="0">#REF!</definedName>
    <definedName name="_c">#REF!</definedName>
    <definedName name="a" localSheetId="0">#REF!</definedName>
    <definedName name="a">#REF!</definedName>
    <definedName name="b" localSheetId="0">#REF!</definedName>
    <definedName name="b">#REF!</definedName>
    <definedName name="Bewertung">[1]Themen_Phasen!$C$4:$C$7</definedName>
    <definedName name="Feiertage" localSheetId="0">#REF!</definedName>
    <definedName name="Feiertage">#REF!</definedName>
    <definedName name="p" localSheetId="0">#REF!</definedName>
    <definedName name="p">#REF!</definedName>
    <definedName name="q" localSheetId="0">#REF!</definedName>
    <definedName name="q">#REF!</definedName>
    <definedName name="summe" localSheetId="0">SUM(#REF!:#REF!)</definedName>
    <definedName name="summe">SUM(#REF!:#REF!)</definedName>
    <definedName name="Tabelle">[2]Rang!$A$1:$J$20</definedName>
  </definedNames>
  <calcPr calcId="15251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7" i="3" l="1"/>
  <c r="T17" i="3"/>
  <c r="S17" i="3"/>
  <c r="Q17" i="3"/>
  <c r="P17" i="3"/>
  <c r="O17" i="3"/>
  <c r="N17" i="3"/>
  <c r="M17" i="3"/>
  <c r="L17" i="3"/>
  <c r="K17" i="3"/>
  <c r="J17" i="3"/>
  <c r="I17" i="3"/>
  <c r="H17" i="3"/>
  <c r="G17" i="3"/>
  <c r="F17" i="3"/>
  <c r="D19" i="3" l="1"/>
  <c r="D20" i="3" s="1"/>
  <c r="C20" i="3" s="1"/>
  <c r="E20" i="3" s="1"/>
  <c r="D16" i="3"/>
  <c r="C16" i="3" s="1"/>
  <c r="E16" i="3" s="1"/>
  <c r="V15" i="3"/>
  <c r="T15" i="3"/>
  <c r="T1" i="3" s="1"/>
  <c r="Q15" i="3"/>
  <c r="P15" i="3"/>
  <c r="O15" i="3"/>
  <c r="N15" i="3"/>
  <c r="N1" i="3" s="1"/>
  <c r="L15" i="3"/>
  <c r="K15" i="3"/>
  <c r="J15" i="3"/>
  <c r="H15" i="3"/>
  <c r="H1" i="3" s="1"/>
  <c r="G15" i="3"/>
  <c r="F15" i="3"/>
  <c r="D15" i="3"/>
  <c r="C15" i="3" s="1"/>
  <c r="E15" i="3" s="1"/>
  <c r="D14" i="3"/>
  <c r="C14" i="3" s="1"/>
  <c r="E14" i="3" s="1"/>
  <c r="D13" i="3"/>
  <c r="C13" i="3" s="1"/>
  <c r="E13" i="3" s="1"/>
  <c r="D12" i="3"/>
  <c r="C12" i="3" s="1"/>
  <c r="E12" i="3" s="1"/>
  <c r="D7" i="3"/>
  <c r="C7" i="3" s="1"/>
  <c r="E7" i="3" s="1"/>
  <c r="D5" i="3"/>
  <c r="D8" i="3" s="1"/>
  <c r="C8" i="3" s="1"/>
  <c r="E8" i="3" s="1"/>
  <c r="X2" i="3"/>
  <c r="D2" i="3"/>
  <c r="C2" i="3" s="1"/>
  <c r="E2" i="3" s="1"/>
  <c r="U1" i="3"/>
  <c r="S1" i="3"/>
  <c r="R1" i="3"/>
  <c r="Q1" i="3"/>
  <c r="P1" i="3"/>
  <c r="O1" i="3"/>
  <c r="M1" i="3"/>
  <c r="L1" i="3"/>
  <c r="K1" i="3"/>
  <c r="J1" i="3"/>
  <c r="I1" i="3"/>
  <c r="G1" i="3"/>
  <c r="F1" i="3"/>
  <c r="D11" i="3" l="1"/>
  <c r="C11" i="3" s="1"/>
  <c r="E11" i="3" s="1"/>
  <c r="C5" i="3"/>
  <c r="E5" i="3" s="1"/>
  <c r="D6" i="3"/>
  <c r="C6" i="3" s="1"/>
  <c r="E6" i="3" s="1"/>
  <c r="D10" i="3"/>
  <c r="C10" i="3" s="1"/>
  <c r="E10" i="3" s="1"/>
  <c r="D18" i="3"/>
  <c r="C18" i="3" s="1"/>
  <c r="E18" i="3" s="1"/>
  <c r="D9" i="3"/>
  <c r="C9" i="3" s="1"/>
  <c r="E9" i="3" s="1"/>
  <c r="D17" i="3"/>
  <c r="C17" i="3" s="1"/>
  <c r="E17" i="3" s="1"/>
  <c r="D21" i="3"/>
  <c r="C21" i="3" s="1"/>
  <c r="E21" i="3" s="1"/>
  <c r="D3" i="3"/>
  <c r="C3" i="3" s="1"/>
  <c r="E3" i="3" s="1"/>
  <c r="D4" i="3"/>
  <c r="C4" i="3" s="1"/>
  <c r="E4" i="3" s="1"/>
  <c r="C19" i="3"/>
  <c r="E19" i="3" s="1"/>
</calcChain>
</file>

<file path=xl/comments1.xml><?xml version="1.0" encoding="utf-8"?>
<comments xmlns="http://schemas.openxmlformats.org/spreadsheetml/2006/main">
  <authors>
    <author>WF</author>
    <author>W F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Gib irgendwas in Spalte A ein und 
die entspr. Zeile wird eingefärbt.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B12" authorId="1" shapeId="0">
      <text>
        <r>
          <rPr>
            <b/>
            <sz val="11"/>
            <color indexed="81"/>
            <rFont val="Tahoma"/>
            <family val="2"/>
          </rPr>
          <t>nur Stadtkreis Augsburg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<sst xmlns="http://schemas.openxmlformats.org/spreadsheetml/2006/main" count="223" uniqueCount="26">
  <si>
    <t>Neujahr</t>
  </si>
  <si>
    <t>X</t>
  </si>
  <si>
    <t>3 Könige</t>
  </si>
  <si>
    <t>Karfreitag</t>
  </si>
  <si>
    <t>Ostersonntag</t>
  </si>
  <si>
    <t>Ostermontag</t>
  </si>
  <si>
    <t>1. Mai</t>
  </si>
  <si>
    <t>Himmelfahrt</t>
  </si>
  <si>
    <t>Pfingstsonntag</t>
  </si>
  <si>
    <t>Pfingstmontag</t>
  </si>
  <si>
    <t>happy cadaver</t>
  </si>
  <si>
    <t>Friedensfest (Stadt A)</t>
  </si>
  <si>
    <t>(x)</t>
  </si>
  <si>
    <t>Mariä Himmelfahrt</t>
  </si>
  <si>
    <t>deutsche Einheit</t>
  </si>
  <si>
    <t>Reformationstag</t>
  </si>
  <si>
    <t>Allerheiligen</t>
  </si>
  <si>
    <t>Buß- und Bettag</t>
  </si>
  <si>
    <t>Heiligabend</t>
  </si>
  <si>
    <t>Weihnachten 1</t>
  </si>
  <si>
    <t>Weihnachten 2</t>
  </si>
  <si>
    <t>Silvester</t>
  </si>
  <si>
    <t>bundesweite Feiertage</t>
  </si>
  <si>
    <t>X = arbeitsfrei</t>
  </si>
  <si>
    <r>
      <t xml:space="preserve">gesetzliche
Feiertage
</t>
    </r>
    <r>
      <rPr>
        <b/>
        <sz val="10"/>
        <rFont val="Arial"/>
        <family val="2"/>
      </rPr>
      <t>(ab Wiedervereinigung)</t>
    </r>
  </si>
  <si>
    <t>blau = beweglich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</si>
</sst>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0.000000000"/>
    <numFmt numFmtId="166" formatCode=";;;"/>
    <numFmt numFmtId="167" formatCode="d/\ mmm"/>
  </numFmts>
  <fonts count="23" x14ac:knownFonts="1">
    <font>
      <sz val="1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3.2"/>
      <color indexed="12"/>
      <name val="Arial"/>
      <family val="2"/>
    </font>
    <font>
      <b/>
      <sz val="10"/>
      <color rgb="FF0000FF"/>
      <name val="Arial"/>
      <family val="2"/>
    </font>
    <font>
      <b/>
      <sz val="11"/>
      <name val="Arial"/>
      <family val="2"/>
    </font>
    <font>
      <b/>
      <sz val="12"/>
      <color rgb="FF0000FF"/>
      <name val="Arial"/>
      <family val="2"/>
    </font>
    <font>
      <b/>
      <sz val="11"/>
      <color indexed="81"/>
      <name val="Tahoma"/>
      <family val="2"/>
    </font>
    <font>
      <sz val="8"/>
      <color indexed="81"/>
      <name val="Tahoma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9"/>
      <name val="Courier"/>
      <family val="3"/>
    </font>
    <font>
      <b/>
      <sz val="10"/>
      <name val="Arial"/>
      <family val="2"/>
    </font>
    <font>
      <b/>
      <sz val="9"/>
      <name val="Arial"/>
      <family val="2"/>
    </font>
    <font>
      <sz val="11"/>
      <color rgb="FF0000FF"/>
      <name val="Arial"/>
      <family val="2"/>
    </font>
    <font>
      <b/>
      <sz val="9"/>
      <color indexed="81"/>
      <name val="Tahoma"/>
      <family val="2"/>
    </font>
    <font>
      <sz val="10"/>
      <color indexed="81"/>
      <name val="Tahoma"/>
      <family val="2"/>
    </font>
    <font>
      <b/>
      <sz val="12"/>
      <color rgb="FFFF0000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5" fillId="0" borderId="0"/>
  </cellStyleXfs>
  <cellXfs count="45">
    <xf numFmtId="0" fontId="0" fillId="0" borderId="0" xfId="0"/>
    <xf numFmtId="0" fontId="3" fillId="0" borderId="0" xfId="1" applyFont="1" applyAlignment="1" applyProtection="1">
      <alignment horizontal="center" vertical="center"/>
    </xf>
    <xf numFmtId="0" fontId="4" fillId="0" borderId="0" xfId="1" applyFont="1" applyFill="1" applyBorder="1" applyAlignment="1" applyProtection="1">
      <alignment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textRotation="32" wrapText="1"/>
    </xf>
    <xf numFmtId="0" fontId="6" fillId="1" borderId="1" xfId="1" applyFont="1" applyFill="1" applyBorder="1" applyAlignment="1" applyProtection="1">
      <alignment vertical="center"/>
    </xf>
    <xf numFmtId="164" fontId="7" fillId="1" borderId="1" xfId="1" applyNumberFormat="1" applyFont="1" applyFill="1" applyBorder="1" applyAlignment="1" applyProtection="1">
      <alignment horizontal="left" vertical="center"/>
    </xf>
    <xf numFmtId="0" fontId="6" fillId="1" borderId="1" xfId="1" applyFont="1" applyFill="1" applyBorder="1" applyAlignment="1" applyProtection="1">
      <alignment horizontal="center" vertical="center"/>
    </xf>
    <xf numFmtId="0" fontId="9" fillId="0" borderId="0" xfId="2" applyFont="1" applyAlignment="1" applyProtection="1"/>
    <xf numFmtId="0" fontId="6" fillId="0" borderId="1" xfId="1" applyFont="1" applyBorder="1" applyAlignment="1" applyProtection="1">
      <alignment vertical="center"/>
    </xf>
    <xf numFmtId="164" fontId="7" fillId="0" borderId="1" xfId="1" applyNumberFormat="1" applyFont="1" applyFill="1" applyBorder="1" applyAlignment="1" applyProtection="1">
      <alignment horizontal="left" vertical="center"/>
    </xf>
    <xf numFmtId="0" fontId="6" fillId="0" borderId="1" xfId="1" applyFont="1" applyBorder="1" applyAlignment="1" applyProtection="1">
      <alignment horizontal="center" vertical="center"/>
    </xf>
    <xf numFmtId="0" fontId="10" fillId="0" borderId="0" xfId="0" applyFont="1"/>
    <xf numFmtId="0" fontId="11" fillId="1" borderId="1" xfId="1" applyFont="1" applyFill="1" applyBorder="1" applyAlignment="1" applyProtection="1">
      <alignment vertical="center"/>
    </xf>
    <xf numFmtId="0" fontId="10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10" fillId="0" borderId="0" xfId="0" applyNumberFormat="1" applyFont="1"/>
    <xf numFmtId="0" fontId="11" fillId="0" borderId="1" xfId="1" applyFont="1" applyBorder="1" applyAlignment="1" applyProtection="1">
      <alignment vertical="center"/>
    </xf>
    <xf numFmtId="21" fontId="5" fillId="0" borderId="0" xfId="0" applyNumberFormat="1" applyFont="1" applyAlignment="1">
      <alignment horizontal="center"/>
    </xf>
    <xf numFmtId="0" fontId="3" fillId="0" borderId="0" xfId="1" applyFont="1" applyAlignment="1" applyProtection="1">
      <alignment vertical="center"/>
    </xf>
    <xf numFmtId="14" fontId="3" fillId="0" borderId="0" xfId="1" applyNumberFormat="1" applyFont="1" applyAlignment="1" applyProtection="1">
      <alignment horizontal="center" vertical="center"/>
    </xf>
    <xf numFmtId="49" fontId="3" fillId="0" borderId="0" xfId="1" applyNumberFormat="1" applyFont="1" applyAlignment="1" applyProtection="1">
      <alignment horizontal="left" vertical="center"/>
    </xf>
    <xf numFmtId="49" fontId="6" fillId="0" borderId="0" xfId="1" applyNumberFormat="1" applyFont="1" applyAlignment="1" applyProtection="1">
      <alignment horizontal="left" vertical="center"/>
    </xf>
    <xf numFmtId="14" fontId="11" fillId="0" borderId="0" xfId="1" applyNumberFormat="1" applyFont="1" applyAlignment="1" applyProtection="1">
      <alignment horizontal="left" vertical="center"/>
    </xf>
    <xf numFmtId="10" fontId="3" fillId="0" borderId="0" xfId="1" applyNumberFormat="1" applyFont="1" applyAlignment="1" applyProtection="1">
      <alignment horizontal="center" vertical="center"/>
    </xf>
    <xf numFmtId="0" fontId="14" fillId="0" borderId="0" xfId="1" applyFont="1" applyFill="1" applyBorder="1" applyAlignment="1" applyProtection="1">
      <alignment horizontal="left" textRotation="32" wrapText="1"/>
    </xf>
    <xf numFmtId="0" fontId="14" fillId="1" borderId="1" xfId="1" applyFont="1" applyFill="1" applyBorder="1" applyAlignment="1" applyProtection="1">
      <alignment horizontal="center" vertical="center"/>
    </xf>
    <xf numFmtId="0" fontId="14" fillId="0" borderId="1" xfId="1" applyFont="1" applyBorder="1" applyAlignment="1" applyProtection="1">
      <alignment horizontal="center" vertical="center"/>
    </xf>
    <xf numFmtId="0" fontId="15" fillId="0" borderId="0" xfId="1" applyFont="1" applyAlignment="1" applyProtection="1">
      <alignment horizontal="center" vertical="center"/>
    </xf>
    <xf numFmtId="0" fontId="1" fillId="0" borderId="0" xfId="0" applyFont="1"/>
    <xf numFmtId="0" fontId="10" fillId="0" borderId="0" xfId="0" applyFont="1" applyAlignment="1">
      <alignment vertical="center"/>
    </xf>
    <xf numFmtId="0" fontId="3" fillId="0" borderId="0" xfId="1" applyFont="1" applyAlignment="1" applyProtection="1">
      <alignment horizontal="right" vertical="center"/>
    </xf>
    <xf numFmtId="49" fontId="16" fillId="0" borderId="0" xfId="3" applyNumberFormat="1" applyFont="1" applyFill="1" applyAlignment="1">
      <alignment horizontal="center" vertical="center"/>
    </xf>
    <xf numFmtId="166" fontId="18" fillId="3" borderId="0" xfId="1" applyNumberFormat="1" applyFont="1" applyFill="1" applyAlignment="1" applyProtection="1">
      <alignment horizontal="center" vertical="center"/>
    </xf>
    <xf numFmtId="21" fontId="19" fillId="0" borderId="0" xfId="0" applyNumberFormat="1" applyFont="1" applyAlignment="1">
      <alignment horizontal="left"/>
    </xf>
    <xf numFmtId="0" fontId="6" fillId="0" borderId="1" xfId="1" applyFont="1" applyFill="1" applyBorder="1" applyAlignment="1" applyProtection="1">
      <alignment vertical="center"/>
    </xf>
    <xf numFmtId="0" fontId="6" fillId="0" borderId="1" xfId="1" applyFont="1" applyFill="1" applyBorder="1" applyAlignment="1" applyProtection="1">
      <alignment horizontal="center" vertical="center"/>
    </xf>
    <xf numFmtId="0" fontId="14" fillId="0" borderId="1" xfId="1" applyFont="1" applyFill="1" applyBorder="1" applyAlignment="1" applyProtection="1">
      <alignment horizontal="center" vertical="center"/>
    </xf>
    <xf numFmtId="14" fontId="0" fillId="0" borderId="0" xfId="0" applyNumberFormat="1"/>
    <xf numFmtId="1" fontId="4" fillId="2" borderId="0" xfId="1" applyNumberFormat="1" applyFont="1" applyFill="1" applyBorder="1" applyAlignment="1" applyProtection="1">
      <alignment horizontal="centerContinuous" vertical="center"/>
    </xf>
    <xf numFmtId="167" fontId="7" fillId="1" borderId="1" xfId="1" applyNumberFormat="1" applyFont="1" applyFill="1" applyBorder="1" applyAlignment="1" applyProtection="1">
      <alignment horizontal="right" vertical="center"/>
    </xf>
    <xf numFmtId="167" fontId="7" fillId="0" borderId="1" xfId="1" applyNumberFormat="1" applyFont="1" applyFill="1" applyBorder="1" applyAlignment="1" applyProtection="1">
      <alignment horizontal="right" vertical="center"/>
    </xf>
    <xf numFmtId="0" fontId="6" fillId="0" borderId="1" xfId="1" applyFont="1" applyBorder="1" applyAlignment="1" applyProtection="1">
      <alignment horizontal="left" vertical="center"/>
    </xf>
    <xf numFmtId="0" fontId="22" fillId="0" borderId="0" xfId="1" applyFont="1" applyFill="1" applyBorder="1" applyAlignment="1" applyProtection="1">
      <alignment horizontal="center" vertical="center"/>
    </xf>
  </cellXfs>
  <cellStyles count="4">
    <cellStyle name="Link" xfId="2" builtinId="8"/>
    <cellStyle name="Standard" xfId="0" builtinId="0"/>
    <cellStyle name="Standard_Kalender(1)" xfId="1"/>
    <cellStyle name="Standard_Tabelle" xfId="3"/>
  </cellStyles>
  <dxfs count="11">
    <dxf>
      <fill>
        <patternFill patternType="gray125"/>
      </fill>
    </dxf>
    <dxf>
      <fill>
        <patternFill patternType="gray125"/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 patternType="gray125"/>
      </fill>
    </dxf>
    <dxf>
      <fill>
        <patternFill>
          <bgColor rgb="FFFFFF99"/>
        </patternFill>
      </fill>
    </dxf>
    <dxf>
      <fill>
        <patternFill patternType="gray125"/>
      </fill>
    </dxf>
    <dxf>
      <fill>
        <patternFill patternType="gray125"/>
      </fill>
    </dxf>
    <dxf>
      <fill>
        <patternFill patternType="gray125"/>
      </fill>
    </dxf>
    <dxf>
      <fill>
        <patternFill>
          <bgColor rgb="FFFFFF99"/>
        </patternFill>
      </fill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Quality_Mgmt/Concepts/Lessons%20Learned/WorkshopErgebnisse_inArbeit/EB-Versionswechsel/EB_V1.8_Ergebnis_LLW_Ergebnis_20040708_m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EMP\Osterform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gebnisblatt"/>
      <sheetName val="Teilnehmerliste"/>
      <sheetName val="Themen_Phasen"/>
    </sheetNames>
    <sheetDataSet>
      <sheetData sheetId="0"/>
      <sheetData sheetId="1"/>
      <sheetData sheetId="2">
        <row r="4">
          <cell r="C4" t="str">
            <v xml:space="preserve"> +</v>
          </cell>
        </row>
        <row r="5">
          <cell r="C5" t="str">
            <v xml:space="preserve"> - </v>
          </cell>
        </row>
        <row r="6">
          <cell r="C6" t="str">
            <v xml:space="preserve"> +/-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"/>
      <sheetName val="Rang"/>
      <sheetName val="dlgInfo"/>
      <sheetName val="modTest"/>
    </sheetNames>
    <sheetDataSet>
      <sheetData sheetId="0"/>
      <sheetData sheetId="1">
        <row r="1">
          <cell r="A1">
            <v>1</v>
          </cell>
          <cell r="B1" t="str">
            <v>Norbert Hetterich</v>
          </cell>
          <cell r="C1" t="str">
            <v>junohett@t-online.de</v>
          </cell>
          <cell r="D1" t="str">
            <v>Germany</v>
          </cell>
          <cell r="E1">
            <v>36240.018750000003</v>
          </cell>
          <cell r="F1" t="str">
            <v>=FLOOR(DAY(MINUTE(J/38)/2+56)&amp;"/5/"&amp;J,7)-34</v>
          </cell>
          <cell r="G1">
            <v>43</v>
          </cell>
          <cell r="H1" t="str">
            <v>=DM((TAG(MINUTE(J/38)/2+55)&amp;".4."&amp;J)/7;)*7-6</v>
          </cell>
          <cell r="I1">
            <v>44</v>
          </cell>
          <cell r="J1">
            <v>36254</v>
          </cell>
        </row>
        <row r="2">
          <cell r="A2">
            <v>2</v>
          </cell>
          <cell r="B2" t="str">
            <v>Thomas Jansen</v>
          </cell>
          <cell r="C2" t="str">
            <v>Jansen.Thomas@t-online.de</v>
          </cell>
          <cell r="D2" t="str">
            <v>Germany</v>
          </cell>
          <cell r="E2">
            <v>36245.890277777777</v>
          </cell>
          <cell r="F2" t="str">
            <v>=DOLLAR(("4/"&amp;J)/7+MOD(19*MOD(J,19)-7,30)*14%,)*7-6</v>
          </cell>
          <cell r="G2">
            <v>51</v>
          </cell>
          <cell r="H2" t="str">
            <v>=DM(("4/"&amp;J)/7+REST(19*REST(J;19)-7;30)*14%;)*7-6</v>
          </cell>
          <cell r="I2">
            <v>49</v>
          </cell>
          <cell r="J2">
            <v>36254</v>
          </cell>
        </row>
        <row r="3">
          <cell r="A3">
            <v>3</v>
          </cell>
          <cell r="B3" t="str">
            <v>Roger Friederich</v>
          </cell>
          <cell r="C3" t="str">
            <v>rfr@gmx.net</v>
          </cell>
          <cell r="D3" t="str">
            <v>Germany</v>
          </cell>
          <cell r="E3">
            <v>36202.726388888892</v>
          </cell>
          <cell r="F3" t="str">
            <v>=FLOOR(DATE(J,3,MOD(18.37*MOD(J,19)-6,29)),7)+29</v>
          </cell>
          <cell r="G3">
            <v>48</v>
          </cell>
          <cell r="H3" t="str">
            <v>=DM(DATUM(J;4;REST(18,37*REST(J;19)-5;29))/7;)*7-6</v>
          </cell>
          <cell r="I3">
            <v>50</v>
          </cell>
          <cell r="J3">
            <v>36254</v>
          </cell>
        </row>
        <row r="4">
          <cell r="A4">
            <v>4</v>
          </cell>
          <cell r="B4" t="str">
            <v>Christoph Kremer</v>
          </cell>
          <cell r="C4" t="str">
            <v>Christoph.Kremer@gmx.net</v>
          </cell>
          <cell r="D4" t="str">
            <v>Germany</v>
          </cell>
          <cell r="E4">
            <v>36195.292361111111</v>
          </cell>
          <cell r="F4" t="str">
            <v>=TRUNC(DATE(J,3,MOD(349*MOD(J/19,1)-6,29))/7)*7+29</v>
          </cell>
          <cell r="G4">
            <v>50</v>
          </cell>
          <cell r="H4" t="str">
            <v>=DM(DATUM(J;5;-REST(6-349*REST(J/19;1);29))/7;0)*7-6</v>
          </cell>
          <cell r="I4">
            <v>52</v>
          </cell>
          <cell r="J4">
            <v>36254</v>
          </cell>
        </row>
        <row r="5">
          <cell r="A5">
            <v>5</v>
          </cell>
          <cell r="B5" t="str">
            <v>Dr. Heiner Lichtenberg</v>
          </cell>
          <cell r="C5" t="str">
            <v>Heiner.Lichtenberg@bmf.bund.de</v>
          </cell>
          <cell r="D5" t="str">
            <v>Germany</v>
          </cell>
          <cell r="E5">
            <v>36186.317361111112</v>
          </cell>
          <cell r="F5" t="str">
            <v>=7*TRUNC(DATE(J,3,MOD(18.37*MOD(J,19)-6,29))/7)+29</v>
          </cell>
          <cell r="G5">
            <v>50</v>
          </cell>
          <cell r="H5" t="str">
            <v>=7*KÜRZEN(DATUM(J;3;REST(18,37*REST(J;19)-6;29))/7)+29</v>
          </cell>
          <cell r="I5">
            <v>54</v>
          </cell>
          <cell r="J5">
            <v>36254</v>
          </cell>
        </row>
        <row r="6">
          <cell r="A6">
            <v>6</v>
          </cell>
          <cell r="B6" t="str">
            <v>Klaus Claussen</v>
          </cell>
          <cell r="C6" t="str">
            <v>t.claussen@fh-westkueste.de</v>
          </cell>
          <cell r="D6" t="str">
            <v>Germany</v>
          </cell>
          <cell r="E6">
            <v>36247.838888888888</v>
          </cell>
          <cell r="F6" t="str">
            <v>=29+7*TRUNC(DATE(J,3,MOD(19*MOD(J,19)-6,30)*96%)/7)</v>
          </cell>
          <cell r="G6">
            <v>51</v>
          </cell>
          <cell r="H6" t="str">
            <v>=29+7*KÜRZEN(DATUM(J;3;REST(19*REST(J;19)-6;30)*96%)/7)</v>
          </cell>
          <cell r="I6">
            <v>55</v>
          </cell>
          <cell r="J6">
            <v>36254</v>
          </cell>
        </row>
        <row r="7">
          <cell r="A7">
            <v>7</v>
          </cell>
          <cell r="B7" t="str">
            <v>Gustav Graf</v>
          </cell>
          <cell r="C7" t="str">
            <v>Gustave@gmx.net</v>
          </cell>
          <cell r="D7" t="str">
            <v>Austria</v>
          </cell>
          <cell r="E7">
            <v>36219.932638888888</v>
          </cell>
          <cell r="F7" t="str">
            <v>=TRUNC(DATE(J,4,MOD(19*MOD(J,19)-6,30)*96%-3)/7)*7+1</v>
          </cell>
          <cell r="G7">
            <v>52</v>
          </cell>
          <cell r="H7" t="str">
            <v>=KÜRZEN(DATUM(J;4;REST(19*REST(J;19)-6;30)*96%-3)/7)*7+1</v>
          </cell>
          <cell r="I7">
            <v>56</v>
          </cell>
          <cell r="J7">
            <v>36254</v>
          </cell>
        </row>
        <row r="8">
          <cell r="A8">
            <v>8</v>
          </cell>
          <cell r="B8" t="str">
            <v>Laurent Longre</v>
          </cell>
          <cell r="C8" t="str">
            <v>longre@wanadoo.fr</v>
          </cell>
          <cell r="D8" t="str">
            <v>France</v>
          </cell>
          <cell r="E8">
            <v>36181.878472222219</v>
          </cell>
          <cell r="F8" t="str">
            <v>=INT(FLOOR("3/5/"&amp;J,29.5311)/7-(MOD(J,95)=81))*7-6</v>
          </cell>
          <cell r="G8">
            <v>50</v>
          </cell>
          <cell r="H8" t="str">
            <v>=KÜRZEN(UNTERGRENZE("3/5/"&amp;J;29,5311)/7-(REST(J;95)=81))*7-6</v>
          </cell>
          <cell r="I8">
            <v>60</v>
          </cell>
          <cell r="J8">
            <v>36254</v>
          </cell>
        </row>
        <row r="9">
          <cell r="A9">
            <v>9</v>
          </cell>
          <cell r="B9" t="str">
            <v>Robert Wieland</v>
          </cell>
          <cell r="C9" t="str">
            <v>r.wieland@gmx.de</v>
          </cell>
          <cell r="D9" t="str">
            <v>Germany</v>
          </cell>
          <cell r="E9">
            <v>36185.099305555559</v>
          </cell>
          <cell r="F9" t="str">
            <v>=CEILING(("17.4."&amp;J)-TRUNC(MOD(11*MOD(J,19)+5,30)-1.5),7)+1</v>
          </cell>
          <cell r="G9">
            <v>59</v>
          </cell>
          <cell r="H9" t="str">
            <v>=OBERGRENZE(("17.4."&amp;J)-KÜRZEN(REST(11*REST(J;19)+5;30)-1,5);7)+1</v>
          </cell>
          <cell r="I9">
            <v>65</v>
          </cell>
          <cell r="J9">
            <v>36254</v>
          </cell>
        </row>
        <row r="10">
          <cell r="A10">
            <v>10</v>
          </cell>
          <cell r="B10" t="str">
            <v>Prasad DV</v>
          </cell>
          <cell r="C10" t="str">
            <v>prasadv@md2.vsnl.net.in</v>
          </cell>
          <cell r="D10" t="str">
            <v>India</v>
          </cell>
          <cell r="E10">
            <v>36183.468055555553</v>
          </cell>
          <cell r="F10" t="str">
            <v>=TRUNC(DATE(J,7,-CODE(MID("NYDQ\JT_LWBOZER]KU`",MOD(J,19)+1,1)))/7)*7+8</v>
          </cell>
          <cell r="G10">
            <v>71</v>
          </cell>
          <cell r="H10" t="str">
            <v>=KÜRZEN(DATUM(J;7;-CODE(TEIL("NYDQ\JT_LWBOZER]KU`";REST(J;19)+1;1)))/7)*7+8</v>
          </cell>
          <cell r="I10">
            <v>75</v>
          </cell>
          <cell r="J10">
            <v>36254</v>
          </cell>
        </row>
        <row r="11">
          <cell r="A11">
            <v>11</v>
          </cell>
          <cell r="B11" t="str">
            <v>Birk Baumbach</v>
          </cell>
          <cell r="C11" t="str">
            <v>BBaumbach@dual-zentrum.de</v>
          </cell>
          <cell r="D11" t="str">
            <v>Germany</v>
          </cell>
          <cell r="E11">
            <v>36178.419444444444</v>
          </cell>
          <cell r="F11" t="str">
            <v>=CEILING(DATE(J,4,20)-MOD(6+11*MOD(J,19),30)-(MOD(6+11*MOD(J,19),30)&lt;3),7)+1</v>
          </cell>
          <cell r="G11">
            <v>76</v>
          </cell>
          <cell r="H11" t="str">
            <v>=OBERGRENZE(DATUM(J;4;20)-REST(6+11*REST(J;19);30)-(REST(6+11*REST(J;19);30)&lt;3);7)+1</v>
          </cell>
          <cell r="I11">
            <v>84</v>
          </cell>
          <cell r="J11">
            <v>36254</v>
          </cell>
        </row>
        <row r="12">
          <cell r="A12">
            <v>12</v>
          </cell>
          <cell r="B12" t="str">
            <v>Michael Schwimmer</v>
          </cell>
          <cell r="C12" t="str">
            <v>schwimmer@t-online.de</v>
          </cell>
          <cell r="D12" t="str">
            <v>Germany</v>
          </cell>
          <cell r="E12">
            <v>36178.678472222222</v>
          </cell>
          <cell r="F12" t="str">
            <v>=ROUNDUP((("21.3."&amp;J)+MOD(204-11*MOD(J,19),30))/7-(ABS(ABS(J-2015)-47.5)=13.5),)*7+1</v>
          </cell>
          <cell r="G12">
            <v>84</v>
          </cell>
          <cell r="H12" t="str">
            <v>=AUFRUNDEN((("21.3."&amp;J)+REST(204-11*REST(J;19);30))/7-(ABS(ABS(J-2015)-47,5)=13,5);)*7+1</v>
          </cell>
          <cell r="I12">
            <v>88</v>
          </cell>
          <cell r="J12">
            <v>36254</v>
          </cell>
        </row>
        <row r="13">
          <cell r="A13">
            <v>13</v>
          </cell>
          <cell r="B13" t="str">
            <v>Franz Riesel</v>
          </cell>
          <cell r="C13" t="str">
            <v>f_riesel@styria.com</v>
          </cell>
          <cell r="D13" t="str">
            <v>Austria</v>
          </cell>
          <cell r="E13">
            <v>36198.283333333333</v>
          </cell>
          <cell r="F13" t="str">
            <v>=7*TRUNC((MOD(MOD(J,19)*19-6,30)+365.25*J-693881)/7)-IF(OR(J=1950+{4;31;99;126}),7)-6</v>
          </cell>
          <cell r="G13">
            <v>85</v>
          </cell>
          <cell r="H13" t="str">
            <v>=7*KÜRZEN((REST(REST(J;19)*19-6;30)+365,25*J-693881)/7)-WENN(ODER(J=1950+{4;31;99;126});7)-6</v>
          </cell>
          <cell r="I13">
            <v>92</v>
          </cell>
          <cell r="J13">
            <v>36254</v>
          </cell>
        </row>
        <row r="14">
          <cell r="A14">
            <v>14</v>
          </cell>
          <cell r="B14" t="str">
            <v>Stephen Bullen</v>
          </cell>
          <cell r="C14" t="str">
            <v>Stephen@BMSLtd.co.uk</v>
          </cell>
          <cell r="D14" t="str">
            <v>GB</v>
          </cell>
          <cell r="E14">
            <v>36168.420138888891</v>
          </cell>
          <cell r="F14" t="str">
            <v>=DATE(J,3,28)+MOD(24-MOD(J,19)*10.63,29)-MOD(TRUNC(J*5/4)+MOD(24-MOD(J,19)*10.63,29)+1,7)</v>
          </cell>
          <cell r="G14">
            <v>89</v>
          </cell>
          <cell r="H14" t="str">
            <v>=DATUM(J;3;28)+REST(24-REST(J;19)*10,63;29)-REST(KÜRZEN(J*5/4)+REST(24-REST(J;19)*10,63;29)+1;7)</v>
          </cell>
          <cell r="I14">
            <v>96</v>
          </cell>
          <cell r="J14">
            <v>36254</v>
          </cell>
        </row>
        <row r="15">
          <cell r="A15">
            <v>15</v>
          </cell>
          <cell r="B15" t="str">
            <v>Gerhard Somitsch</v>
          </cell>
          <cell r="C15" t="str">
            <v>gerhard.somitsch@datasystems.at</v>
          </cell>
          <cell r="D15" t="str">
            <v>Austria</v>
          </cell>
          <cell r="E15">
            <v>36168.756249999999</v>
          </cell>
          <cell r="F15" t="str">
            <v>=DATE(J,3,29.56+0.979*MOD(204-11*MOD(J,19),30)-WEEKDAY(DATE(J,3,28.56+0.979*MOD(204-11*MOD(J,19),30))))</v>
          </cell>
          <cell r="G15">
            <v>103</v>
          </cell>
          <cell r="H15" t="str">
            <v>=DATUM(J;3;29,56+0,979*REST(204-11*REST(J;19);30)-WOCHENTAG(DATUM(J;3;28,56+0,979*REST(204-11*REST(J;19);30))))</v>
          </cell>
          <cell r="I15">
            <v>111</v>
          </cell>
          <cell r="J15">
            <v>36254</v>
          </cell>
        </row>
        <row r="16">
          <cell r="A16">
            <v>16</v>
          </cell>
          <cell r="B16" t="str">
            <v>Norbert Heintze</v>
          </cell>
          <cell r="C16" t="str">
            <v>Norbert_Heintze@t-online.de</v>
          </cell>
          <cell r="D16" t="str">
            <v>Germany</v>
          </cell>
          <cell r="E16">
            <v>36254.776388888888</v>
          </cell>
          <cell r="F16" t="str">
            <v>=DATE(J,3,28+MOD(204-11*MOD(J,19),30))-MOD(DATE(J,3,6+MOD(204-11*MOD(J,19),30)),7)-IF(OR(J=1954,J=1981,J=2049,J=2076),7)</v>
          </cell>
          <cell r="G16">
            <v>120</v>
          </cell>
          <cell r="H16" t="str">
            <v>=DATUM(J;3;28+REST(204-11*REST(J;19);30))-REST(DATUM(J;3;6+REST(204-11*REST(J;19);30));7)-WENN(ODER(J=1954;J=1981;J=2049;J=2076);7)</v>
          </cell>
          <cell r="I16">
            <v>131</v>
          </cell>
          <cell r="J16">
            <v>36254</v>
          </cell>
        </row>
        <row r="17">
          <cell r="A17">
            <v>17</v>
          </cell>
          <cell r="B17" t="str">
            <v>Thomas Jacob</v>
          </cell>
          <cell r="C17" t="str">
            <v>tjacob@haso.de</v>
          </cell>
          <cell r="D17" t="str">
            <v>Germany</v>
          </cell>
          <cell r="E17">
            <v>36167.109027777777</v>
          </cell>
          <cell r="F17" t="str">
            <v>=TRUNC(365.25*J-693894)+IF(OR(J=1954,J=1981,J=2049,J=2076),,7)+MOD(24-11*MOD(J,19),30)-MOD(J+TRUNC(J/4)+MOD(24-11*MOD(J,19),30)+1,7)</v>
          </cell>
          <cell r="G17">
            <v>132</v>
          </cell>
          <cell r="H17" t="str">
            <v>=KÜRZEN(365,25*J-693894)+WENN(ODER(J=1954;J=1981;J=2049;J=2076);;7)+REST(24-11*REST(J;19);30)-REST(J+KÜRZEN(J/4)+REST(24-11*REST(J;19);30)+1;7)</v>
          </cell>
          <cell r="I17">
            <v>143</v>
          </cell>
          <cell r="J17">
            <v>36254</v>
          </cell>
        </row>
        <row r="18">
          <cell r="A18">
            <v>18</v>
          </cell>
          <cell r="B18" t="str">
            <v>Daniel Wagner</v>
          </cell>
          <cell r="C18" t="str">
            <v>dwagner@bMAN.ch</v>
          </cell>
          <cell r="D18" t="str">
            <v>Suiss</v>
          </cell>
          <cell r="E18">
            <v>36186.864583333336</v>
          </cell>
          <cell r="F18" t="str">
            <v>=DATE(J,4,MOD(24-11*MOD(J,19),30)-MOD(1+INT(J*5/4)+MOD(24-11*MOD(J,19),30)-(MOD(24-11*MOD(J,19),30)&gt;27),7)-(MOD(24-11*MOD(J,19),30)&gt;27)-3)</v>
          </cell>
          <cell r="G18">
            <v>138</v>
          </cell>
          <cell r="H18" t="str">
            <v>=DATUM(J;4;REST(24-11*REST(J;19);30)-REST(1+GANZZAHL(J*5/4)+REST(24-11*REST(J;19);30)-(REST(24-11*REST(J;19);30)&gt;27);7)-(REST(24-11*REST(J;19);30)&gt;27)-3)</v>
          </cell>
          <cell r="I18">
            <v>153</v>
          </cell>
          <cell r="J18">
            <v>36254</v>
          </cell>
        </row>
        <row r="19">
          <cell r="A19">
            <v>19</v>
          </cell>
          <cell r="B19" t="str">
            <v>Chip Pearson</v>
          </cell>
          <cell r="C19" t="str">
            <v>cpearson@gvi.net</v>
          </cell>
          <cell r="D19" t="str">
            <v>USA</v>
          </cell>
          <cell r="E19">
            <v>36164.000694444447</v>
          </cell>
          <cell r="F19" t="str">
            <v>=DATE(J,3,28)+MOD(24-11*MOD(J,19),30)-(MOD(24-11*MOD(J,19),30)&gt;27)-MOD(INT(5*J/4)+1+MOD(24-11*MOD(J,19),30)-(MOD(24-11*MOD(J,19),30)&gt;27),7)</v>
          </cell>
          <cell r="G19">
            <v>139</v>
          </cell>
          <cell r="H19" t="str">
            <v>=DATUM(J;3;28)+REST(24-11*REST(J;19);30)-(REST(24-11*REST(J;19);30)&gt;27)-REST(GANZZAHL(5*J/4)+1+REST(24-11*REST(J;19);30)-(REST(24-11*REST(J;19);30)&gt;27);7)</v>
          </cell>
          <cell r="I19">
            <v>154</v>
          </cell>
          <cell r="J19">
            <v>36254</v>
          </cell>
        </row>
        <row r="20">
          <cell r="A20">
            <v>20</v>
          </cell>
          <cell r="B20" t="str">
            <v>George Simms</v>
          </cell>
          <cell r="C20" t="str">
            <v>GeorgeSim@email.msn.com</v>
          </cell>
          <cell r="D20" t="str">
            <v>GB</v>
          </cell>
          <cell r="E20">
            <v>36184.532638888886</v>
          </cell>
          <cell r="F20" t="str">
            <v>=DATE(J,3,28)+MOD(24+19*MOD(J,19),30)-(MOD(24+19*MOD(J,19),30)&gt;27)-MOD(INT(J+J/4)+MOD(24+19*MOD(J,19),30)-(MOD(24+19*MOD(J,19),30)&gt;27)+1,7)</v>
          </cell>
          <cell r="G20">
            <v>139</v>
          </cell>
          <cell r="H20" t="str">
            <v>=DATUM(J;3;28)+REST(24+19*REST(J;19);30)-(REST(24+19*REST(J;19);30)&gt;27)-REST(GANZZAHL(J+J/4)+REST(24+19*REST(J;19);30)-(REST(24+19*REST(J;19);30)&gt;27)+1;7)</v>
          </cell>
          <cell r="I20">
            <v>154</v>
          </cell>
          <cell r="J20">
            <v>36254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26"/>
  <sheetViews>
    <sheetView showGridLines="0" tabSelected="1" zoomScale="95" zoomScaleNormal="95" workbookViewId="0">
      <selection activeCell="D1" sqref="D1"/>
    </sheetView>
  </sheetViews>
  <sheetFormatPr baseColWidth="10" defaultRowHeight="13.8" x14ac:dyDescent="0.25"/>
  <cols>
    <col min="1" max="1" width="2" customWidth="1"/>
    <col min="2" max="2" width="24.69921875" customWidth="1"/>
    <col min="3" max="3" width="4.19921875" customWidth="1"/>
    <col min="4" max="4" width="8.09765625" bestFit="1" customWidth="1"/>
    <col min="5" max="5" width="2.5" customWidth="1"/>
    <col min="6" max="14" width="6.69921875" customWidth="1"/>
    <col min="15" max="15" width="6.69921875" style="30" customWidth="1"/>
    <col min="16" max="21" width="6.69921875" customWidth="1"/>
    <col min="22" max="22" width="11.5" customWidth="1"/>
    <col min="23" max="23" width="7.8984375" bestFit="1" customWidth="1"/>
    <col min="24" max="24" width="8.8984375" bestFit="1" customWidth="1"/>
    <col min="25" max="25" width="13.3984375" bestFit="1" customWidth="1"/>
  </cols>
  <sheetData>
    <row r="1" spans="1:26" ht="100.5" customHeight="1" x14ac:dyDescent="0.25">
      <c r="A1" s="33"/>
      <c r="B1" s="2" t="s">
        <v>24</v>
      </c>
      <c r="D1" s="40">
        <v>2017</v>
      </c>
      <c r="E1" s="3"/>
      <c r="F1" s="4" t="str">
        <f>"Baden-Württemberg: "&amp;COUNTIF(F2:F21,"x")</f>
        <v>Baden-Württemberg: 15</v>
      </c>
      <c r="G1" s="4" t="str">
        <f>"Bayern: "&amp;COUNTIF(G2:G21,"x")&amp;" (+1)"</f>
        <v>Bayern: 16 (+1)</v>
      </c>
      <c r="H1" s="4" t="str">
        <f>"Berlin: "&amp;COUNTIF(H2:H21,"x")</f>
        <v>Berlin: 12</v>
      </c>
      <c r="I1" s="4" t="str">
        <f>"Brandenburg: "&amp;COUNTIF(I2:I21,"x")</f>
        <v>Brandenburg: 12</v>
      </c>
      <c r="J1" s="4" t="str">
        <f>"Bremen: "&amp;COUNTIF(J2:J21,"x")</f>
        <v>Bremen: 12</v>
      </c>
      <c r="K1" s="4" t="str">
        <f>"Hamburg: "&amp;COUNTIF(K2:K21,"x")</f>
        <v>Hamburg: 12</v>
      </c>
      <c r="L1" s="4" t="str">
        <f>"Hessen: "&amp;COUNTIF(L2:L21,"x")</f>
        <v>Hessen: 13</v>
      </c>
      <c r="M1" s="4" t="str">
        <f>"Mecklenburg-Vorp.: "&amp;COUNTIF(M2:M21,"x")</f>
        <v>Mecklenburg-Vorp.: 12</v>
      </c>
      <c r="N1" s="4" t="str">
        <f>"Niedersachsen: "&amp;COUNTIF(N2:N21,"x")</f>
        <v>Niedersachsen: 12</v>
      </c>
      <c r="O1" s="26" t="str">
        <f>"Nordrhein-Westfalen: "&amp;COUNTIF(O2:O21,"x")</f>
        <v>Nordrhein-Westfalen: 14</v>
      </c>
      <c r="P1" s="4" t="str">
        <f>"Rheinland-Pfalz: "&amp;COUNTIF(P2:P21,"x")</f>
        <v>Rheinland-Pfalz: 14</v>
      </c>
      <c r="Q1" s="4" t="str">
        <f>"Saarland: "&amp;COUNTIF(Q2:Q21,"x")</f>
        <v>Saarland: 15</v>
      </c>
      <c r="R1" s="4" t="str">
        <f>"Sachsen: "&amp;COUNTIF(R2:R21,"x")</f>
        <v>Sachsen: 13</v>
      </c>
      <c r="S1" s="4" t="str">
        <f>"Sachsen-Anhalt: "&amp;COUNTIF(S2:S21,"x")</f>
        <v>Sachsen-Anhalt: 13</v>
      </c>
      <c r="T1" s="4" t="str">
        <f>"Schleswig-Holstein: "&amp;COUNTIF(T2:T21,"x")</f>
        <v>Schleswig-Holstein: 12</v>
      </c>
      <c r="U1" s="4" t="str">
        <f>"Thüringen: "&amp;COUNTIF(U2:U21,"x")</f>
        <v>Thüringen: 12</v>
      </c>
    </row>
    <row r="2" spans="1:26" ht="15.6" x14ac:dyDescent="0.25">
      <c r="A2" s="34"/>
      <c r="B2" s="5" t="s">
        <v>0</v>
      </c>
      <c r="C2" s="6">
        <f t="shared" ref="C2:C20" si="0">D2</f>
        <v>42736</v>
      </c>
      <c r="D2" s="41">
        <f>DATE(D1,1,1)</f>
        <v>42736</v>
      </c>
      <c r="E2" s="44" t="str">
        <f ca="1">IF(C2=TODAY(),CHAR(251),"")</f>
        <v/>
      </c>
      <c r="F2" s="7" t="s">
        <v>1</v>
      </c>
      <c r="G2" s="7" t="s">
        <v>1</v>
      </c>
      <c r="H2" s="7" t="s">
        <v>1</v>
      </c>
      <c r="I2" s="7" t="s">
        <v>1</v>
      </c>
      <c r="J2" s="7" t="s">
        <v>1</v>
      </c>
      <c r="K2" s="7" t="s">
        <v>1</v>
      </c>
      <c r="L2" s="7" t="s">
        <v>1</v>
      </c>
      <c r="M2" s="7" t="s">
        <v>1</v>
      </c>
      <c r="N2" s="7" t="s">
        <v>1</v>
      </c>
      <c r="O2" s="27" t="s">
        <v>1</v>
      </c>
      <c r="P2" s="7" t="s">
        <v>1</v>
      </c>
      <c r="Q2" s="7" t="s">
        <v>1</v>
      </c>
      <c r="R2" s="7" t="s">
        <v>1</v>
      </c>
      <c r="S2" s="7" t="s">
        <v>1</v>
      </c>
      <c r="T2" s="7" t="s">
        <v>1</v>
      </c>
      <c r="U2" s="7" t="s">
        <v>1</v>
      </c>
      <c r="X2" s="8" t="str">
        <f>HYPERLINK("http://www.schulferien.org/NRW/nrw.html","Schulferien-Link")</f>
        <v>Schulferien-Link</v>
      </c>
    </row>
    <row r="3" spans="1:26" ht="15.6" x14ac:dyDescent="0.25">
      <c r="A3" s="34"/>
      <c r="B3" s="9" t="s">
        <v>2</v>
      </c>
      <c r="C3" s="10">
        <f t="shared" si="0"/>
        <v>42741</v>
      </c>
      <c r="D3" s="42">
        <f>D2+5</f>
        <v>42741</v>
      </c>
      <c r="E3" s="44" t="str">
        <f t="shared" ref="E3:E21" ca="1" si="1">IF(C3=TODAY(),CHAR(251),"")</f>
        <v/>
      </c>
      <c r="F3" s="11" t="s">
        <v>1</v>
      </c>
      <c r="G3" s="11" t="s">
        <v>1</v>
      </c>
      <c r="H3" s="11"/>
      <c r="I3" s="11"/>
      <c r="J3" s="11"/>
      <c r="K3" s="11"/>
      <c r="L3" s="11"/>
      <c r="M3" s="11"/>
      <c r="N3" s="11"/>
      <c r="O3" s="28"/>
      <c r="P3" s="11"/>
      <c r="Q3" s="11"/>
      <c r="R3" s="11"/>
      <c r="S3" s="11" t="s">
        <v>1</v>
      </c>
      <c r="T3" s="11"/>
      <c r="U3" s="11"/>
      <c r="X3" s="12"/>
    </row>
    <row r="4" spans="1:26" ht="15.6" x14ac:dyDescent="0.25">
      <c r="A4" s="34"/>
      <c r="B4" s="13" t="s">
        <v>3</v>
      </c>
      <c r="C4" s="6">
        <f t="shared" si="0"/>
        <v>42839</v>
      </c>
      <c r="D4" s="41">
        <f>D5-2</f>
        <v>42839</v>
      </c>
      <c r="E4" s="44" t="str">
        <f t="shared" ca="1" si="1"/>
        <v/>
      </c>
      <c r="F4" s="7" t="s">
        <v>1</v>
      </c>
      <c r="G4" s="7" t="s">
        <v>1</v>
      </c>
      <c r="H4" s="7" t="s">
        <v>1</v>
      </c>
      <c r="I4" s="7" t="s">
        <v>1</v>
      </c>
      <c r="J4" s="7" t="s">
        <v>1</v>
      </c>
      <c r="K4" s="7" t="s">
        <v>1</v>
      </c>
      <c r="L4" s="7" t="s">
        <v>1</v>
      </c>
      <c r="M4" s="7" t="s">
        <v>1</v>
      </c>
      <c r="N4" s="7" t="s">
        <v>1</v>
      </c>
      <c r="O4" s="27" t="s">
        <v>1</v>
      </c>
      <c r="P4" s="7" t="s">
        <v>1</v>
      </c>
      <c r="Q4" s="7" t="s">
        <v>1</v>
      </c>
      <c r="R4" s="7" t="s">
        <v>1</v>
      </c>
      <c r="S4" s="7" t="s">
        <v>1</v>
      </c>
      <c r="T4" s="7" t="s">
        <v>1</v>
      </c>
      <c r="U4" s="7" t="s">
        <v>1</v>
      </c>
      <c r="W4" s="14"/>
      <c r="X4" s="14"/>
      <c r="Y4" s="14"/>
      <c r="Z4" s="15"/>
    </row>
    <row r="5" spans="1:26" ht="15.6" x14ac:dyDescent="0.25">
      <c r="A5" s="34"/>
      <c r="B5" s="13" t="s">
        <v>4</v>
      </c>
      <c r="C5" s="6">
        <f t="shared" si="0"/>
        <v>42841</v>
      </c>
      <c r="D5" s="41">
        <f>7*ROUND((4&amp;-D1)/7+MOD(19*MOD(D1,19)-7,30)*0.14,)-6</f>
        <v>42841</v>
      </c>
      <c r="E5" s="44" t="str">
        <f t="shared" ca="1" si="1"/>
        <v/>
      </c>
      <c r="F5" s="7" t="s">
        <v>1</v>
      </c>
      <c r="G5" s="7" t="s">
        <v>1</v>
      </c>
      <c r="H5" s="7" t="s">
        <v>1</v>
      </c>
      <c r="I5" s="7" t="s">
        <v>1</v>
      </c>
      <c r="J5" s="7" t="s">
        <v>1</v>
      </c>
      <c r="K5" s="7" t="s">
        <v>1</v>
      </c>
      <c r="L5" s="7" t="s">
        <v>1</v>
      </c>
      <c r="M5" s="7" t="s">
        <v>1</v>
      </c>
      <c r="N5" s="7" t="s">
        <v>1</v>
      </c>
      <c r="O5" s="27" t="s">
        <v>1</v>
      </c>
      <c r="P5" s="7" t="s">
        <v>1</v>
      </c>
      <c r="Q5" s="7" t="s">
        <v>1</v>
      </c>
      <c r="R5" s="7" t="s">
        <v>1</v>
      </c>
      <c r="S5" s="7" t="s">
        <v>1</v>
      </c>
      <c r="T5" s="7" t="s">
        <v>1</v>
      </c>
      <c r="U5" s="7" t="s">
        <v>1</v>
      </c>
      <c r="W5" s="16"/>
      <c r="X5" s="16"/>
      <c r="Y5" s="16"/>
      <c r="Z5" s="15"/>
    </row>
    <row r="6" spans="1:26" ht="15.6" x14ac:dyDescent="0.25">
      <c r="A6" s="34"/>
      <c r="B6" s="13" t="s">
        <v>5</v>
      </c>
      <c r="C6" s="6">
        <f t="shared" si="0"/>
        <v>42842</v>
      </c>
      <c r="D6" s="41">
        <f>D5+1</f>
        <v>42842</v>
      </c>
      <c r="E6" s="44" t="str">
        <f t="shared" ca="1" si="1"/>
        <v/>
      </c>
      <c r="F6" s="7" t="s">
        <v>1</v>
      </c>
      <c r="G6" s="7" t="s">
        <v>1</v>
      </c>
      <c r="H6" s="7" t="s">
        <v>1</v>
      </c>
      <c r="I6" s="7" t="s">
        <v>1</v>
      </c>
      <c r="J6" s="7" t="s">
        <v>1</v>
      </c>
      <c r="K6" s="7" t="s">
        <v>1</v>
      </c>
      <c r="L6" s="7" t="s">
        <v>1</v>
      </c>
      <c r="M6" s="7" t="s">
        <v>1</v>
      </c>
      <c r="N6" s="7" t="s">
        <v>1</v>
      </c>
      <c r="O6" s="27" t="s">
        <v>1</v>
      </c>
      <c r="P6" s="7" t="s">
        <v>1</v>
      </c>
      <c r="Q6" s="7" t="s">
        <v>1</v>
      </c>
      <c r="R6" s="7" t="s">
        <v>1</v>
      </c>
      <c r="S6" s="7" t="s">
        <v>1</v>
      </c>
      <c r="T6" s="7" t="s">
        <v>1</v>
      </c>
      <c r="U6" s="7" t="s">
        <v>1</v>
      </c>
      <c r="W6" s="16"/>
      <c r="X6" s="16"/>
      <c r="Y6" s="16"/>
      <c r="Z6" s="15"/>
    </row>
    <row r="7" spans="1:26" ht="15.6" x14ac:dyDescent="0.25">
      <c r="A7" s="34"/>
      <c r="B7" s="5" t="s">
        <v>6</v>
      </c>
      <c r="C7" s="6">
        <f t="shared" si="0"/>
        <v>42856</v>
      </c>
      <c r="D7" s="41">
        <f>DATE(D1,5,1)</f>
        <v>42856</v>
      </c>
      <c r="E7" s="44" t="str">
        <f t="shared" ca="1" si="1"/>
        <v/>
      </c>
      <c r="F7" s="7" t="s">
        <v>1</v>
      </c>
      <c r="G7" s="7" t="s">
        <v>1</v>
      </c>
      <c r="H7" s="7" t="s">
        <v>1</v>
      </c>
      <c r="I7" s="7" t="s">
        <v>1</v>
      </c>
      <c r="J7" s="7" t="s">
        <v>1</v>
      </c>
      <c r="K7" s="7" t="s">
        <v>1</v>
      </c>
      <c r="L7" s="7" t="s">
        <v>1</v>
      </c>
      <c r="M7" s="7" t="s">
        <v>1</v>
      </c>
      <c r="N7" s="7" t="s">
        <v>1</v>
      </c>
      <c r="O7" s="27" t="s">
        <v>1</v>
      </c>
      <c r="P7" s="7" t="s">
        <v>1</v>
      </c>
      <c r="Q7" s="7" t="s">
        <v>1</v>
      </c>
      <c r="R7" s="7" t="s">
        <v>1</v>
      </c>
      <c r="S7" s="7" t="s">
        <v>1</v>
      </c>
      <c r="T7" s="7" t="s">
        <v>1</v>
      </c>
      <c r="U7" s="7" t="s">
        <v>1</v>
      </c>
      <c r="W7" s="16"/>
      <c r="X7" s="16"/>
      <c r="Y7" s="16"/>
      <c r="Z7" s="15"/>
    </row>
    <row r="8" spans="1:26" ht="15.6" x14ac:dyDescent="0.25">
      <c r="A8" s="34"/>
      <c r="B8" s="13" t="s">
        <v>7</v>
      </c>
      <c r="C8" s="6">
        <f t="shared" si="0"/>
        <v>42880</v>
      </c>
      <c r="D8" s="41">
        <f>D5+39</f>
        <v>42880</v>
      </c>
      <c r="E8" s="44" t="str">
        <f t="shared" ca="1" si="1"/>
        <v/>
      </c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7" t="s">
        <v>1</v>
      </c>
      <c r="M8" s="7" t="s">
        <v>1</v>
      </c>
      <c r="N8" s="7" t="s">
        <v>1</v>
      </c>
      <c r="O8" s="27" t="s">
        <v>1</v>
      </c>
      <c r="P8" s="7" t="s">
        <v>1</v>
      </c>
      <c r="Q8" s="7" t="s">
        <v>1</v>
      </c>
      <c r="R8" s="7" t="s">
        <v>1</v>
      </c>
      <c r="S8" s="7" t="s">
        <v>1</v>
      </c>
      <c r="T8" s="7" t="s">
        <v>1</v>
      </c>
      <c r="U8" s="7" t="s">
        <v>1</v>
      </c>
      <c r="W8" s="16"/>
      <c r="X8" s="16"/>
      <c r="Y8" s="16"/>
      <c r="Z8" s="15"/>
    </row>
    <row r="9" spans="1:26" ht="15.6" x14ac:dyDescent="0.25">
      <c r="A9" s="34"/>
      <c r="B9" s="13" t="s">
        <v>8</v>
      </c>
      <c r="C9" s="6">
        <f t="shared" si="0"/>
        <v>42890</v>
      </c>
      <c r="D9" s="41">
        <f>D5+49</f>
        <v>42890</v>
      </c>
      <c r="E9" s="44" t="str">
        <f t="shared" ca="1" si="1"/>
        <v/>
      </c>
      <c r="F9" s="7" t="s">
        <v>1</v>
      </c>
      <c r="G9" s="7" t="s">
        <v>1</v>
      </c>
      <c r="H9" s="7" t="s">
        <v>1</v>
      </c>
      <c r="I9" s="7" t="s">
        <v>1</v>
      </c>
      <c r="J9" s="7" t="s">
        <v>1</v>
      </c>
      <c r="K9" s="7" t="s">
        <v>1</v>
      </c>
      <c r="L9" s="7" t="s">
        <v>1</v>
      </c>
      <c r="M9" s="7" t="s">
        <v>1</v>
      </c>
      <c r="N9" s="7" t="s">
        <v>1</v>
      </c>
      <c r="O9" s="27" t="s">
        <v>1</v>
      </c>
      <c r="P9" s="7" t="s">
        <v>1</v>
      </c>
      <c r="Q9" s="7" t="s">
        <v>1</v>
      </c>
      <c r="R9" s="7" t="s">
        <v>1</v>
      </c>
      <c r="S9" s="7" t="s">
        <v>1</v>
      </c>
      <c r="T9" s="7" t="s">
        <v>1</v>
      </c>
      <c r="U9" s="7" t="s">
        <v>1</v>
      </c>
      <c r="W9" s="16"/>
      <c r="X9" s="15"/>
      <c r="Y9" s="15"/>
      <c r="Z9" s="15"/>
    </row>
    <row r="10" spans="1:26" ht="15.6" x14ac:dyDescent="0.25">
      <c r="A10" s="34"/>
      <c r="B10" s="13" t="s">
        <v>9</v>
      </c>
      <c r="C10" s="6">
        <f t="shared" si="0"/>
        <v>42891</v>
      </c>
      <c r="D10" s="41">
        <f>D5+50</f>
        <v>42891</v>
      </c>
      <c r="E10" s="44" t="str">
        <f t="shared" ca="1" si="1"/>
        <v/>
      </c>
      <c r="F10" s="7" t="s">
        <v>1</v>
      </c>
      <c r="G10" s="7" t="s">
        <v>1</v>
      </c>
      <c r="H10" s="7" t="s">
        <v>1</v>
      </c>
      <c r="I10" s="7" t="s">
        <v>1</v>
      </c>
      <c r="J10" s="7" t="s">
        <v>1</v>
      </c>
      <c r="K10" s="7" t="s">
        <v>1</v>
      </c>
      <c r="L10" s="7" t="s">
        <v>1</v>
      </c>
      <c r="M10" s="7" t="s">
        <v>1</v>
      </c>
      <c r="N10" s="7" t="s">
        <v>1</v>
      </c>
      <c r="O10" s="27" t="s">
        <v>1</v>
      </c>
      <c r="P10" s="7" t="s">
        <v>1</v>
      </c>
      <c r="Q10" s="7" t="s">
        <v>1</v>
      </c>
      <c r="R10" s="7" t="s">
        <v>1</v>
      </c>
      <c r="S10" s="7" t="s">
        <v>1</v>
      </c>
      <c r="T10" s="7" t="s">
        <v>1</v>
      </c>
      <c r="U10" s="7" t="s">
        <v>1</v>
      </c>
      <c r="W10" s="16"/>
      <c r="X10" s="16"/>
      <c r="Y10" s="17"/>
      <c r="Z10" s="15"/>
    </row>
    <row r="11" spans="1:26" ht="15.6" x14ac:dyDescent="0.25">
      <c r="A11" s="34"/>
      <c r="B11" s="18" t="s">
        <v>10</v>
      </c>
      <c r="C11" s="10">
        <f t="shared" si="0"/>
        <v>42901</v>
      </c>
      <c r="D11" s="42">
        <f>D5+60</f>
        <v>42901</v>
      </c>
      <c r="E11" s="44" t="str">
        <f t="shared" ca="1" si="1"/>
        <v/>
      </c>
      <c r="F11" s="11" t="s">
        <v>1</v>
      </c>
      <c r="G11" s="11" t="s">
        <v>1</v>
      </c>
      <c r="H11" s="11"/>
      <c r="I11" s="11"/>
      <c r="J11" s="11"/>
      <c r="K11" s="11"/>
      <c r="L11" s="11" t="s">
        <v>1</v>
      </c>
      <c r="M11" s="11"/>
      <c r="N11" s="11"/>
      <c r="O11" s="28" t="s">
        <v>1</v>
      </c>
      <c r="P11" s="11" t="s">
        <v>1</v>
      </c>
      <c r="Q11" s="11" t="s">
        <v>1</v>
      </c>
      <c r="R11" s="11"/>
      <c r="S11" s="11"/>
      <c r="T11" s="11"/>
      <c r="U11" s="11"/>
      <c r="W11" s="19"/>
      <c r="X11" s="35"/>
      <c r="Y11" s="19"/>
      <c r="Z11" s="15"/>
    </row>
    <row r="12" spans="1:26" ht="15.6" x14ac:dyDescent="0.25">
      <c r="A12" s="34"/>
      <c r="B12" s="9" t="s">
        <v>11</v>
      </c>
      <c r="C12" s="10">
        <f t="shared" si="0"/>
        <v>42955</v>
      </c>
      <c r="D12" s="42">
        <f>DATE(D1,8,8)</f>
        <v>42955</v>
      </c>
      <c r="E12" s="44" t="str">
        <f t="shared" ca="1" si="1"/>
        <v/>
      </c>
      <c r="F12" s="11"/>
      <c r="G12" s="11" t="s">
        <v>12</v>
      </c>
      <c r="H12" s="11"/>
      <c r="I12" s="11"/>
      <c r="J12" s="11"/>
      <c r="K12" s="11"/>
      <c r="L12" s="11"/>
      <c r="M12" s="11"/>
      <c r="N12" s="11"/>
      <c r="O12" s="28"/>
      <c r="P12" s="11"/>
      <c r="Q12" s="11"/>
      <c r="R12" s="11"/>
      <c r="S12" s="11"/>
      <c r="T12" s="11"/>
      <c r="U12" s="11"/>
    </row>
    <row r="13" spans="1:26" ht="15.6" x14ac:dyDescent="0.25">
      <c r="A13" s="34"/>
      <c r="B13" s="9" t="s">
        <v>13</v>
      </c>
      <c r="C13" s="10">
        <f t="shared" si="0"/>
        <v>42962</v>
      </c>
      <c r="D13" s="42">
        <f>DATE(D1,8,15)</f>
        <v>42962</v>
      </c>
      <c r="E13" s="44" t="str">
        <f t="shared" ca="1" si="1"/>
        <v/>
      </c>
      <c r="F13" s="11"/>
      <c r="G13" s="11" t="s">
        <v>1</v>
      </c>
      <c r="H13" s="11"/>
      <c r="I13" s="11"/>
      <c r="J13" s="11"/>
      <c r="K13" s="11"/>
      <c r="L13" s="11"/>
      <c r="M13" s="11"/>
      <c r="N13" s="11"/>
      <c r="O13" s="28"/>
      <c r="P13" s="11"/>
      <c r="Q13" s="11" t="s">
        <v>1</v>
      </c>
      <c r="R13" s="11"/>
      <c r="S13" s="11"/>
      <c r="T13" s="11"/>
      <c r="U13" s="11"/>
    </row>
    <row r="14" spans="1:26" ht="15.6" x14ac:dyDescent="0.25">
      <c r="A14" s="34"/>
      <c r="B14" s="5" t="s">
        <v>14</v>
      </c>
      <c r="C14" s="6">
        <f>D14</f>
        <v>43011</v>
      </c>
      <c r="D14" s="41">
        <f>DATE(D1,10,3)</f>
        <v>43011</v>
      </c>
      <c r="E14" s="44" t="str">
        <f t="shared" ca="1" si="1"/>
        <v/>
      </c>
      <c r="F14" s="7" t="s">
        <v>1</v>
      </c>
      <c r="G14" s="7" t="s">
        <v>1</v>
      </c>
      <c r="H14" s="7" t="s">
        <v>1</v>
      </c>
      <c r="I14" s="7" t="s">
        <v>1</v>
      </c>
      <c r="J14" s="7" t="s">
        <v>1</v>
      </c>
      <c r="K14" s="7" t="s">
        <v>1</v>
      </c>
      <c r="L14" s="7" t="s">
        <v>1</v>
      </c>
      <c r="M14" s="7" t="s">
        <v>1</v>
      </c>
      <c r="N14" s="7" t="s">
        <v>1</v>
      </c>
      <c r="O14" s="27" t="s">
        <v>1</v>
      </c>
      <c r="P14" s="7" t="s">
        <v>1</v>
      </c>
      <c r="Q14" s="7" t="s">
        <v>1</v>
      </c>
      <c r="R14" s="7" t="s">
        <v>1</v>
      </c>
      <c r="S14" s="7" t="s">
        <v>1</v>
      </c>
      <c r="T14" s="7" t="s">
        <v>1</v>
      </c>
      <c r="U14" s="7" t="s">
        <v>1</v>
      </c>
    </row>
    <row r="15" spans="1:26" ht="15.6" x14ac:dyDescent="0.25">
      <c r="A15" s="34"/>
      <c r="B15" s="43" t="s">
        <v>15</v>
      </c>
      <c r="C15" s="10">
        <f t="shared" si="0"/>
        <v>43039</v>
      </c>
      <c r="D15" s="42">
        <f>DATE(D1,10,31)</f>
        <v>43039</v>
      </c>
      <c r="E15" s="44" t="str">
        <f t="shared" ca="1" si="1"/>
        <v/>
      </c>
      <c r="F15" s="11" t="str">
        <f>IF($D1=2017,"X","")</f>
        <v>X</v>
      </c>
      <c r="G15" s="11" t="str">
        <f>IF($D1=2017,"X","")</f>
        <v>X</v>
      </c>
      <c r="H15" s="11" t="str">
        <f>IF($D1=2017,"X","")</f>
        <v>X</v>
      </c>
      <c r="I15" s="11" t="s">
        <v>1</v>
      </c>
      <c r="J15" s="11" t="str">
        <f>IF($D1=2017,"X","")</f>
        <v>X</v>
      </c>
      <c r="K15" s="11" t="str">
        <f>IF($D1=2017,"X","")</f>
        <v>X</v>
      </c>
      <c r="L15" s="11" t="str">
        <f>IF($D1=2017,"X","")</f>
        <v>X</v>
      </c>
      <c r="M15" s="11" t="s">
        <v>1</v>
      </c>
      <c r="N15" s="11" t="str">
        <f>IF($D1=2017,"X","")</f>
        <v>X</v>
      </c>
      <c r="O15" s="28" t="str">
        <f>IF($D1=2017,"X","")</f>
        <v>X</v>
      </c>
      <c r="P15" s="11" t="str">
        <f>IF($D1=2017,"X","")</f>
        <v>X</v>
      </c>
      <c r="Q15" s="11" t="str">
        <f>IF($D1=2017,"X","")</f>
        <v>X</v>
      </c>
      <c r="R15" s="11" t="s">
        <v>1</v>
      </c>
      <c r="S15" s="11" t="s">
        <v>1</v>
      </c>
      <c r="T15" s="11" t="str">
        <f>IF($D1=2017,"X","")</f>
        <v>X</v>
      </c>
      <c r="U15" s="11" t="s">
        <v>1</v>
      </c>
      <c r="V15" s="31" t="str">
        <f>IF(D1=2017,"   Lutherjahr","")</f>
        <v xml:space="preserve">   Lutherjahr</v>
      </c>
    </row>
    <row r="16" spans="1:26" ht="15.6" x14ac:dyDescent="0.25">
      <c r="A16" s="34"/>
      <c r="B16" s="36" t="s">
        <v>16</v>
      </c>
      <c r="C16" s="10">
        <f t="shared" si="0"/>
        <v>43040</v>
      </c>
      <c r="D16" s="42">
        <f>DATE(D1,11,1)</f>
        <v>43040</v>
      </c>
      <c r="E16" s="44" t="str">
        <f t="shared" ca="1" si="1"/>
        <v/>
      </c>
      <c r="F16" s="37" t="s">
        <v>1</v>
      </c>
      <c r="G16" s="37" t="s">
        <v>1</v>
      </c>
      <c r="H16" s="37"/>
      <c r="I16" s="37"/>
      <c r="J16" s="37"/>
      <c r="K16" s="37"/>
      <c r="L16" s="37"/>
      <c r="M16" s="37"/>
      <c r="N16" s="37"/>
      <c r="O16" s="38" t="s">
        <v>1</v>
      </c>
      <c r="P16" s="37" t="s">
        <v>1</v>
      </c>
      <c r="Q16" s="37" t="s">
        <v>1</v>
      </c>
      <c r="R16" s="37"/>
      <c r="S16" s="37"/>
      <c r="T16" s="37"/>
      <c r="U16" s="37"/>
    </row>
    <row r="17" spans="1:25" ht="15.6" x14ac:dyDescent="0.25">
      <c r="A17" s="34"/>
      <c r="B17" s="18" t="s">
        <v>17</v>
      </c>
      <c r="C17" s="10">
        <f t="shared" si="0"/>
        <v>43061</v>
      </c>
      <c r="D17" s="42">
        <f>D19-WEEKDAY(D19,2)-32</f>
        <v>43061</v>
      </c>
      <c r="E17" s="44" t="str">
        <f t="shared" ca="1" si="1"/>
        <v/>
      </c>
      <c r="F17" s="37" t="str">
        <f>IF($D1&lt;1995,"X","")</f>
        <v/>
      </c>
      <c r="G17" s="37" t="str">
        <f t="shared" ref="G17:U17" si="2">IF($D1&lt;1995,"X","")</f>
        <v/>
      </c>
      <c r="H17" s="37" t="str">
        <f t="shared" si="2"/>
        <v/>
      </c>
      <c r="I17" s="37" t="str">
        <f t="shared" si="2"/>
        <v/>
      </c>
      <c r="J17" s="37" t="str">
        <f t="shared" si="2"/>
        <v/>
      </c>
      <c r="K17" s="37" t="str">
        <f t="shared" si="2"/>
        <v/>
      </c>
      <c r="L17" s="37" t="str">
        <f t="shared" si="2"/>
        <v/>
      </c>
      <c r="M17" s="37" t="str">
        <f t="shared" si="2"/>
        <v/>
      </c>
      <c r="N17" s="37" t="str">
        <f t="shared" si="2"/>
        <v/>
      </c>
      <c r="O17" s="38" t="str">
        <f t="shared" si="2"/>
        <v/>
      </c>
      <c r="P17" s="37" t="str">
        <f t="shared" si="2"/>
        <v/>
      </c>
      <c r="Q17" s="37" t="str">
        <f t="shared" si="2"/>
        <v/>
      </c>
      <c r="R17" s="37" t="s">
        <v>1</v>
      </c>
      <c r="S17" s="37" t="str">
        <f t="shared" si="2"/>
        <v/>
      </c>
      <c r="T17" s="37" t="str">
        <f t="shared" si="2"/>
        <v/>
      </c>
      <c r="U17" s="37" t="str">
        <f t="shared" si="2"/>
        <v/>
      </c>
    </row>
    <row r="18" spans="1:25" ht="15.6" x14ac:dyDescent="0.25">
      <c r="A18" s="34"/>
      <c r="B18" s="9" t="s">
        <v>18</v>
      </c>
      <c r="C18" s="10">
        <f t="shared" si="0"/>
        <v>43093</v>
      </c>
      <c r="D18" s="42">
        <f>D19-1</f>
        <v>43093</v>
      </c>
      <c r="E18" s="44" t="str">
        <f t="shared" ca="1" si="1"/>
        <v/>
      </c>
      <c r="F18" s="11"/>
      <c r="G18" s="11"/>
      <c r="H18" s="11"/>
      <c r="I18" s="11"/>
      <c r="J18" s="11"/>
      <c r="K18" s="11"/>
      <c r="L18" s="11"/>
      <c r="M18" s="11"/>
      <c r="N18" s="11"/>
      <c r="O18" s="28"/>
      <c r="P18" s="11"/>
      <c r="Q18" s="11"/>
      <c r="R18" s="11"/>
      <c r="S18" s="11"/>
      <c r="T18" s="11"/>
      <c r="U18" s="11"/>
    </row>
    <row r="19" spans="1:25" ht="15.6" x14ac:dyDescent="0.25">
      <c r="A19" s="34"/>
      <c r="B19" s="5" t="s">
        <v>19</v>
      </c>
      <c r="C19" s="6">
        <f t="shared" si="0"/>
        <v>43094</v>
      </c>
      <c r="D19" s="41">
        <f>DATE(D1,12,25)</f>
        <v>43094</v>
      </c>
      <c r="E19" s="44" t="str">
        <f t="shared" ca="1" si="1"/>
        <v/>
      </c>
      <c r="F19" s="7" t="s">
        <v>1</v>
      </c>
      <c r="G19" s="7" t="s">
        <v>1</v>
      </c>
      <c r="H19" s="7" t="s">
        <v>1</v>
      </c>
      <c r="I19" s="7" t="s">
        <v>1</v>
      </c>
      <c r="J19" s="7" t="s">
        <v>1</v>
      </c>
      <c r="K19" s="7" t="s">
        <v>1</v>
      </c>
      <c r="L19" s="7" t="s">
        <v>1</v>
      </c>
      <c r="M19" s="7" t="s">
        <v>1</v>
      </c>
      <c r="N19" s="7" t="s">
        <v>1</v>
      </c>
      <c r="O19" s="27" t="s">
        <v>1</v>
      </c>
      <c r="P19" s="7" t="s">
        <v>1</v>
      </c>
      <c r="Q19" s="7" t="s">
        <v>1</v>
      </c>
      <c r="R19" s="7" t="s">
        <v>1</v>
      </c>
      <c r="S19" s="7" t="s">
        <v>1</v>
      </c>
      <c r="T19" s="7" t="s">
        <v>1</v>
      </c>
      <c r="U19" s="7" t="s">
        <v>1</v>
      </c>
      <c r="Y19" s="39"/>
    </row>
    <row r="20" spans="1:25" ht="15.6" x14ac:dyDescent="0.25">
      <c r="A20" s="34"/>
      <c r="B20" s="5" t="s">
        <v>20</v>
      </c>
      <c r="C20" s="6">
        <f t="shared" si="0"/>
        <v>43095</v>
      </c>
      <c r="D20" s="41">
        <f>D19+1</f>
        <v>43095</v>
      </c>
      <c r="E20" s="44" t="str">
        <f t="shared" ca="1" si="1"/>
        <v/>
      </c>
      <c r="F20" s="7" t="s">
        <v>1</v>
      </c>
      <c r="G20" s="7" t="s">
        <v>1</v>
      </c>
      <c r="H20" s="7" t="s">
        <v>1</v>
      </c>
      <c r="I20" s="7" t="s">
        <v>1</v>
      </c>
      <c r="J20" s="7" t="s">
        <v>1</v>
      </c>
      <c r="K20" s="7" t="s">
        <v>1</v>
      </c>
      <c r="L20" s="7" t="s">
        <v>1</v>
      </c>
      <c r="M20" s="7" t="s">
        <v>1</v>
      </c>
      <c r="N20" s="7" t="s">
        <v>1</v>
      </c>
      <c r="O20" s="27" t="s">
        <v>1</v>
      </c>
      <c r="P20" s="7" t="s">
        <v>1</v>
      </c>
      <c r="Q20" s="7" t="s">
        <v>1</v>
      </c>
      <c r="R20" s="7" t="s">
        <v>1</v>
      </c>
      <c r="S20" s="7" t="s">
        <v>1</v>
      </c>
      <c r="T20" s="7" t="s">
        <v>1</v>
      </c>
      <c r="U20" s="7" t="s">
        <v>1</v>
      </c>
      <c r="Y20" s="39"/>
    </row>
    <row r="21" spans="1:25" ht="15.6" x14ac:dyDescent="0.25">
      <c r="A21" s="34"/>
      <c r="B21" s="9" t="s">
        <v>21</v>
      </c>
      <c r="C21" s="10">
        <f>D21</f>
        <v>43100</v>
      </c>
      <c r="D21" s="42">
        <f>D19+6</f>
        <v>43100</v>
      </c>
      <c r="E21" s="44" t="str">
        <f t="shared" ca="1" si="1"/>
        <v/>
      </c>
      <c r="F21" s="11"/>
      <c r="G21" s="11"/>
      <c r="H21" s="11"/>
      <c r="I21" s="11"/>
      <c r="J21" s="11"/>
      <c r="K21" s="11"/>
      <c r="L21" s="11"/>
      <c r="M21" s="11"/>
      <c r="N21" s="11"/>
      <c r="O21" s="28"/>
      <c r="P21" s="11"/>
      <c r="Q21" s="11"/>
      <c r="R21" s="11"/>
      <c r="S21" s="11"/>
      <c r="T21" s="11"/>
      <c r="U21" s="11"/>
    </row>
    <row r="22" spans="1:25" ht="15" x14ac:dyDescent="0.25">
      <c r="A22" s="1"/>
      <c r="B22" s="20"/>
      <c r="C22" s="1"/>
      <c r="D22" s="21"/>
      <c r="E22" s="1"/>
      <c r="F22" s="1"/>
      <c r="G22" s="1"/>
      <c r="H22" s="1"/>
      <c r="I22" s="1"/>
      <c r="J22" s="1"/>
      <c r="K22" s="1"/>
      <c r="L22" s="1"/>
      <c r="M22" s="1"/>
      <c r="N22" s="1"/>
      <c r="O22" s="29"/>
      <c r="P22" s="1"/>
      <c r="Q22" s="1"/>
      <c r="R22" s="1"/>
      <c r="S22" s="1"/>
      <c r="T22" s="1"/>
      <c r="U22" s="1"/>
    </row>
    <row r="23" spans="1:25" ht="15.6" x14ac:dyDescent="0.25">
      <c r="A23" s="1"/>
      <c r="B23" s="5" t="s">
        <v>22</v>
      </c>
      <c r="C23" s="1"/>
      <c r="D23" s="21"/>
      <c r="E23" s="22"/>
      <c r="F23" s="23" t="s">
        <v>23</v>
      </c>
      <c r="G23" s="22"/>
      <c r="H23" s="22"/>
      <c r="J23" s="1"/>
      <c r="L23" s="1"/>
      <c r="M23" s="1"/>
      <c r="N23" s="1"/>
      <c r="O23" s="29"/>
      <c r="P23" s="1"/>
      <c r="Q23" s="1"/>
      <c r="R23" s="1"/>
      <c r="S23" s="1"/>
      <c r="T23" s="1"/>
      <c r="U23" s="32"/>
    </row>
    <row r="24" spans="1:25" ht="15" x14ac:dyDescent="0.25">
      <c r="A24" s="1"/>
      <c r="B24" s="1"/>
      <c r="C24" s="1"/>
      <c r="D24" s="21"/>
      <c r="E24" s="1"/>
      <c r="F24" s="1"/>
      <c r="G24" s="1"/>
      <c r="H24" s="1"/>
      <c r="I24" s="1"/>
      <c r="J24" s="1"/>
      <c r="K24" s="1"/>
      <c r="L24" s="1"/>
      <c r="M24" s="1"/>
      <c r="N24" s="1"/>
      <c r="O24" s="29"/>
      <c r="P24" s="1"/>
      <c r="Q24" s="1"/>
      <c r="R24" s="1"/>
      <c r="S24" s="1"/>
      <c r="T24" s="1"/>
      <c r="U24" s="1"/>
    </row>
    <row r="25" spans="1:25" ht="15.6" x14ac:dyDescent="0.25">
      <c r="A25" s="1"/>
      <c r="B25" s="24" t="s">
        <v>25</v>
      </c>
      <c r="C25" s="1"/>
      <c r="D25" s="25"/>
      <c r="E25" s="1"/>
      <c r="F25" s="1"/>
      <c r="G25" s="1"/>
      <c r="H25" s="1"/>
      <c r="I25" s="1"/>
      <c r="J25" s="1"/>
      <c r="K25" s="1"/>
      <c r="L25" s="1"/>
      <c r="M25" s="1"/>
      <c r="N25" s="1"/>
      <c r="O25" s="29"/>
      <c r="P25" s="1"/>
      <c r="Q25" s="1"/>
      <c r="R25" s="1"/>
      <c r="S25" s="1"/>
      <c r="T25" s="1"/>
      <c r="U25" s="1"/>
    </row>
    <row r="26" spans="1:25" ht="15" x14ac:dyDescent="0.25">
      <c r="F26" s="1"/>
      <c r="G26" s="1"/>
      <c r="H26" s="1"/>
      <c r="I26" s="1"/>
      <c r="J26" s="1"/>
      <c r="K26" s="1"/>
      <c r="L26" s="1"/>
      <c r="M26" s="1"/>
      <c r="N26" s="1"/>
      <c r="O26" s="29"/>
      <c r="P26" s="1"/>
      <c r="Q26" s="1"/>
      <c r="R26" s="1"/>
      <c r="S26" s="1"/>
      <c r="T26" s="1"/>
      <c r="U26" s="1"/>
    </row>
  </sheetData>
  <conditionalFormatting sqref="C2:C21">
    <cfRule type="expression" dxfId="10" priority="7" stopIfTrue="1">
      <formula>WEEKDAY(C2,2)&gt;5</formula>
    </cfRule>
  </conditionalFormatting>
  <conditionalFormatting sqref="F2:U16 B2:D21 F18:U21">
    <cfRule type="expression" dxfId="9" priority="6">
      <formula>$A2&lt;&gt;""</formula>
    </cfRule>
  </conditionalFormatting>
  <conditionalFormatting sqref="F15:U15">
    <cfRule type="expression" dxfId="8" priority="5">
      <formula>$D$1=2017</formula>
    </cfRule>
  </conditionalFormatting>
  <conditionalFormatting sqref="B15">
    <cfRule type="expression" dxfId="7" priority="4">
      <formula>$D$1=2017</formula>
    </cfRule>
  </conditionalFormatting>
  <conditionalFormatting sqref="C15:D15">
    <cfRule type="expression" dxfId="6" priority="3">
      <formula>$D$1=2017</formula>
    </cfRule>
  </conditionalFormatting>
  <conditionalFormatting sqref="F17:U17">
    <cfRule type="expression" dxfId="3" priority="2">
      <formula>$A17&lt;&gt;""</formula>
    </cfRule>
  </conditionalFormatting>
  <conditionalFormatting sqref="F17:U17">
    <cfRule type="expression" dxfId="1" priority="1">
      <formula>$D$1&lt;1995</formula>
    </cfRule>
  </conditionalFormatting>
  <dataValidations count="1">
    <dataValidation type="custom" allowBlank="1" showInputMessage="1" showErrorMessage="1" error="erst ab Wiedervereinigung 1991" sqref="D1">
      <formula1>D1&gt;1990</formula1>
    </dataValidation>
  </dataValidations>
  <pageMargins left="0.78740157499999996" right="0.78740157499999996" top="0.984251969" bottom="0.984251969" header="0.4921259845" footer="0.4921259845"/>
  <pageSetup paperSize="9"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Länder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</dc:creator>
  <cp:lastModifiedBy>WF</cp:lastModifiedBy>
  <dcterms:created xsi:type="dcterms:W3CDTF">2016-04-09T12:01:55Z</dcterms:created>
  <dcterms:modified xsi:type="dcterms:W3CDTF">2017-11-23T05:20:06Z</dcterms:modified>
</cp:coreProperties>
</file>